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63" activeTab="4"/>
  </bookViews>
  <sheets>
    <sheet name="Aneksi 1" sheetId="1" r:id="rId1"/>
    <sheet name="Aneksi 2" sheetId="2" r:id="rId2"/>
    <sheet name="Aneksi  3 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 localSheetId="2">[48]![Macros Import].qbop</definedName>
    <definedName name="[MacrosImport].qbop">[48]![Macros Import].qbop</definedName>
    <definedName name="\A" localSheetId="2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2" hidden="1">'[51]DAILY from archive'!#REF!</definedName>
    <definedName name="__123Graph_A" hidden="1">'[51]DAILY from archive'!#REF!</definedName>
    <definedName name="__123Graph_AADVANCE" localSheetId="2" hidden="1">#REF!</definedName>
    <definedName name="__123Graph_AADVANCE" hidden="1">#REF!</definedName>
    <definedName name="__123Graph_ACPI/ER_LOG" localSheetId="2" hidden="1">'[1]ER'!#REF!</definedName>
    <definedName name="__123Graph_ACPI/ER_LOG" hidden="1">'[1]ER'!#REF!</definedName>
    <definedName name="__123Graph_ACUMCHANGE" localSheetId="2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2" hidden="1">'[39]DAILY from archive'!#REF!</definedName>
    <definedName name="__123Graph_ADAILYRATE" hidden="1">'[39]DAILY from archive'!#REF!</definedName>
    <definedName name="__123Graph_AGRAPH1" localSheetId="2" hidden="1">'[8]M'!#REF!</definedName>
    <definedName name="__123Graph_AGRAPH1" hidden="1">'[8]M'!#REF!</definedName>
    <definedName name="__123Graph_AGRAPH2" localSheetId="2" hidden="1">'[8]M'!#REF!</definedName>
    <definedName name="__123Graph_AGRAPH2" hidden="1">'[8]M'!#REF!</definedName>
    <definedName name="__123Graph_AGRAPH3" localSheetId="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2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2" hidden="1">'[50]revagtrim'!#REF!</definedName>
    <definedName name="__123Graph_B" hidden="1">'[50]revagtrim'!#REF!</definedName>
    <definedName name="__123Graph_BCPI/ER_LOG" localSheetId="2" hidden="1">'[1]ER'!#REF!</definedName>
    <definedName name="__123Graph_BCPI/ER_LOG" hidden="1">'[1]ER'!#REF!</definedName>
    <definedName name="__123Graph_BCUMCHANGE" localSheetId="2" hidden="1">'[39]DAILY from archive'!#REF!</definedName>
    <definedName name="__123Graph_BCUMCHANGE" hidden="1">'[39]DAILY from archive'!#REF!</definedName>
    <definedName name="__123Graph_BDAILYEXR" localSheetId="2" hidden="1">'[39]DAILY from archive'!#REF!</definedName>
    <definedName name="__123Graph_BDAILYEXR" hidden="1">'[39]DAILY from archive'!#REF!</definedName>
    <definedName name="__123Graph_BDAILYRATE" localSheetId="2" hidden="1">'[39]DAILY from archive'!#REF!</definedName>
    <definedName name="__123Graph_BDAILYRATE" hidden="1">'[39]DAILY from archive'!#REF!</definedName>
    <definedName name="__123Graph_BIBA/IBRD" localSheetId="2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2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2" hidden="1">'[50]revagtrim'!#REF!</definedName>
    <definedName name="__123Graph_C" hidden="1">'[50]revagtrim'!#REF!</definedName>
    <definedName name="__123Graph_CDAILYEXR" localSheetId="2" hidden="1">'[39]DAILY from archive'!#REF!</definedName>
    <definedName name="__123Graph_CDAILYEXR" hidden="1">'[39]DAILY from archive'!#REF!</definedName>
    <definedName name="__123Graph_CDAILYRATE" localSheetId="2" hidden="1">'[39]DAILY from archive'!#REF!</definedName>
    <definedName name="__123Graph_CDAILYRATE" hidden="1">'[39]DAILY from archive'!#REF!</definedName>
    <definedName name="__123Graph_CREER" localSheetId="2" hidden="1">'[1]ER'!#REF!</definedName>
    <definedName name="__123Graph_CREER" hidden="1">'[1]ER'!#REF!</definedName>
    <definedName name="__123Graph_D" localSheetId="2" hidden="1">'[5]SEI'!#REF!</definedName>
    <definedName name="__123Graph_D" hidden="1">'[5]SEI'!#REF!</definedName>
    <definedName name="__123Graph_DDAILYEXR" localSheetId="2" hidden="1">'[39]DAILY from archive'!#REF!</definedName>
    <definedName name="__123Graph_DDAILYEXR" hidden="1">'[39]DAILY from archive'!#REF!</definedName>
    <definedName name="__123Graph_DDAILYRATE" localSheetId="2" hidden="1">'[39]DAILY from archive'!#REF!</definedName>
    <definedName name="__123Graph_DDAILYRATE" hidden="1">'[39]DAILY from archive'!#REF!</definedName>
    <definedName name="__123Graph_E" localSheetId="2" hidden="1">'[5]SEI'!#REF!</definedName>
    <definedName name="__123Graph_E" hidden="1">'[5]SEI'!#REF!</definedName>
    <definedName name="__123Graph_EDAILYEXR" localSheetId="2" hidden="1">'[39]DAILY from archive'!#REF!</definedName>
    <definedName name="__123Graph_EDAILYEXR" hidden="1">'[39]DAILY from archive'!#REF!</definedName>
    <definedName name="__123Graph_F" localSheetId="2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2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2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2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2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2">'[43]Bask_fd'!#REF!</definedName>
    <definedName name="basktinf">'[43]Bask_fd'!#REF!</definedName>
    <definedName name="basktinf12\" localSheetId="2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2">#REF!</definedName>
    <definedName name="cont">#REF!</definedName>
    <definedName name="CONTENTS">#REF!</definedName>
    <definedName name="Copyfrom">#REF!</definedName>
    <definedName name="COUNTER" localSheetId="2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2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2">'[35]2003'!#REF!</definedName>
    <definedName name="Dhjetor_Ar_TOT_Lek">'[35]2003'!#REF!</definedName>
    <definedName name="Dhjetor_Ar_TOT_Valute" localSheetId="2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2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2">'[35]2003'!#REF!</definedName>
    <definedName name="Gusht_Ar_TOT_Lek">'[35]2003'!#REF!</definedName>
    <definedName name="Gusht_Ar_TOT_Valute" localSheetId="2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2">'[35]2003'!#REF!</definedName>
    <definedName name="Janar_Ar_TOT_Lek">'[35]2003'!#REF!</definedName>
    <definedName name="Janar_Ar_TOT_Valute" localSheetId="2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2">'[35]2003'!#REF!</definedName>
    <definedName name="Korrik_Ar_TOT_Lek">'[35]2003'!#REF!</definedName>
    <definedName name="Korrik_Ar_TOT_Valute" localSheetId="2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2">#REF!</definedName>
    <definedName name="MACRO">#REF!</definedName>
    <definedName name="MACROS">#REF!</definedName>
    <definedName name="Maj_Ar_TOT_Lek" localSheetId="2">'[35]2003'!#REF!</definedName>
    <definedName name="Maj_Ar_TOT_Lek">'[35]2003'!#REF!</definedName>
    <definedName name="Maj_Ar_TOT_Valute" localSheetId="2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2">#REF!</definedName>
    <definedName name="MIDDLE">#REF!</definedName>
    <definedName name="MNT_1_TB">#REF!</definedName>
    <definedName name="MNT_2_TB">#REF!</definedName>
    <definedName name="MNT_3_TB">#REF!</definedName>
    <definedName name="mod1.03" localSheetId="2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2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2">'[35]2003'!#REF!</definedName>
    <definedName name="Nentor_Ar_TOT_Lek">'[35]2003'!#REF!</definedName>
    <definedName name="Nentor_Ar_TOT_Valute" localSheetId="2">'[35]2003'!#REF!</definedName>
    <definedName name="Nentor_Ar_TOT_Valute">'[35]2003'!#REF!</definedName>
    <definedName name="newname" localSheetId="2" hidden="1">'[20]ER'!#REF!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2">'[16]Model'!#REF!</definedName>
    <definedName name="NFP_VE">'[16]Model'!#REF!</definedName>
    <definedName name="NFP_VE_1" localSheetId="2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2">#REF!</definedName>
    <definedName name="outl">#REF!</definedName>
    <definedName name="outl2">#REF!</definedName>
    <definedName name="OUTLOOK">#REF!</definedName>
    <definedName name="OUTLOOK2">#REF!</definedName>
    <definedName name="p" localSheetId="2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2">'[16]Model'!#REF!</definedName>
    <definedName name="PEOP">'[16]Model'!#REF!</definedName>
    <definedName name="PEOP_1" localSheetId="2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2">'[35]2003'!#REF!</definedName>
    <definedName name="Prill_Ar_TOT_Lek">'[35]2003'!#REF!</definedName>
    <definedName name="Prill_Ar_TOT_Valute" localSheetId="2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2">'[35]2003'!#REF!</definedName>
    <definedName name="Qershor_Ar_TOT_Lek">'[35]2003'!#REF!</definedName>
    <definedName name="Qershor_Ar_TOT_Valute" localSheetId="2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2">'[35]2003'!#REF!</definedName>
    <definedName name="Shkurt_Ar_TOT_Lek">'[35]2003'!#REF!</definedName>
    <definedName name="Shkurt_Ar_TOT_Valute" localSheetId="2">'[35]2003'!#REF!</definedName>
    <definedName name="Shkurt_Ar_TOT_Valute">'[35]2003'!#REF!</definedName>
    <definedName name="Shtator_Ar_TOT_Lek" localSheetId="2">'[35]2003'!#REF!</definedName>
    <definedName name="Shtator_Ar_TOT_Lek">'[35]2003'!#REF!</definedName>
    <definedName name="Shtator_Ar_TOT_Valute" localSheetId="2">'[35]2003'!#REF!</definedName>
    <definedName name="Shtator_Ar_TOT_Valute">'[35]2003'!#REF!</definedName>
    <definedName name="STOP" localSheetId="2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2">#REF!</definedName>
    <definedName name="tab11">#REF!</definedName>
    <definedName name="tab12" localSheetId="2">#REF!</definedName>
    <definedName name="tab12">#REF!</definedName>
    <definedName name="tab13">#REF!</definedName>
    <definedName name="tab14" localSheetId="2">#REF!</definedName>
    <definedName name="tab14">#REF!</definedName>
    <definedName name="tab15" localSheetId="2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2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2">#REF!</definedName>
    <definedName name="TABLE14">#REF!</definedName>
    <definedName name="TABLE15" localSheetId="2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2">'[35]2003'!#REF!</definedName>
    <definedName name="Tetor_Ar_TOT_Lek">'[35]2003'!#REF!</definedName>
    <definedName name="Tetor_Ar_TOT_Valute" localSheetId="2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2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<sst xmlns="http://schemas.openxmlformats.org/spreadsheetml/2006/main" count="385" uniqueCount="228">
  <si>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</si>
  <si>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</si>
  <si>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</si>
  <si>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</si>
  <si>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</si>
  <si>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</si>
  <si>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</si>
  <si>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</si>
  <si>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</si>
  <si>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</si>
  <si>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</si>
  <si>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</si>
  <si>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</si>
  <si>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</si>
  <si>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</si>
  <si>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</si>
  <si>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</si>
  <si>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</si>
  <si>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</si>
  <si>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</si>
  <si>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</si>
  <si>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</si>
  <si>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</si>
  <si>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</si>
  <si>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</si>
  <si>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</si>
  <si>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</si>
  <si>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</si>
  <si>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</si>
  <si>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</si>
  <si>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</si>
  <si>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</si>
  <si>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</si>
  <si>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</si>
  <si>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</si>
  <si>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</si>
  <si>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</si>
  <si>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</si>
  <si>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</si>
  <si>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</si>
  <si>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</si>
  <si>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</si>
  <si>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</si>
  <si>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</si>
  <si>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</si>
  <si>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</si>
  <si>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</si>
  <si>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</si>
  <si>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</si>
  <si>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</si>
  <si>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</si>
  <si>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</si>
  <si>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</si>
  <si>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</si>
  <si>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</si>
  <si>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</si>
  <si>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</si>
  <si>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</si>
  <si>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</si>
  <si>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</si>
  <si>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</si>
  <si>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</si>
  <si>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</si>
  <si>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</si>
  <si>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</si>
  <si>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</si>
  <si>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</si>
  <si>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</si>
  <si>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</si>
  <si>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</si>
  <si>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</si>
  <si>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</si>
  <si>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</si>
  <si>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</si>
  <si>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</si>
  <si>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</si>
  <si>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</si>
  <si>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</si>
  <si>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</si>
  <si>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</si>
  <si>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</si>
  <si>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</si>
  <si>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</si>
  <si>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</si>
  <si>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</si>
  <si>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</si>
  <si>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</si>
  <si>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</si>
  <si>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</si>
  <si>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</si>
  <si>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</si>
  <si>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</si>
  <si>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</si>
  <si>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</si>
  <si>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</si>
  <si>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</si>
  <si>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</si>
  <si>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</si>
  <si>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</si>
  <si>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</si>
  <si>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</si>
  <si>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</si>
  <si>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</si>
  <si>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</si>
  <si>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</si>
  <si>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</si>
  <si>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</si>
  <si>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</si>
  <si>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</si>
  <si>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</si>
  <si>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</si>
  <si>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</si>
  <si>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</si>
  <si>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</si>
  <si>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</si>
  <si>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</si>
  <si>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</si>
  <si>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</si>
  <si>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</si>
  <si>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</si>
  <si>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</si>
  <si>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</si>
  <si>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</si>
  <si>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</si>
  <si>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</si>
  <si>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</si>
  <si>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</si>
  <si>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</si>
  <si>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</si>
  <si>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</si>
  <si>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</si>
  <si>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</si>
  <si>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</si>
  <si>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</si>
  <si>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</si>
  <si>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</si>
  <si>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</si>
  <si>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</si>
  <si>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</si>
  <si>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</si>
  <si>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</si>
  <si>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</si>
  <si>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</si>
  <si>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</si>
  <si>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</si>
  <si>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</si>
  <si>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</si>
  <si>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</si>
  <si>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</si>
  <si>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</si>
  <si>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</si>
  <si>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</si>
  <si>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</si>
  <si>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</si>
  <si>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</si>
  <si>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</si>
  <si>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</si>
  <si>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</si>
  <si>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</si>
  <si>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</si>
  <si>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</si>
  <si>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</si>
  <si>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</si>
  <si>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</si>
  <si>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</si>
  <si>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</si>
  <si>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</si>
  <si>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</si>
  <si>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</si>
  <si>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</si>
  <si>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</si>
  <si>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</si>
  <si>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</si>
  <si>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Viti / 2018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</si>
  <si>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</si>
  <si>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</si>
  <si>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</si>
  <si>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</si>
  <si>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</si>
  <si>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</si>
  <si>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</si>
  <si>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</si>
  <si>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</si>
  <si>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</si>
  <si>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</si>
  <si>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</si>
  <si>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</si>
  <si>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</si>
  <si>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</si>
  <si>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</si>
  <si>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</si>
  <si>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</si>
  <si>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</si>
  <si>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</si>
  <si>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</si>
  <si>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Viti / 2019</t>
  </si>
  <si>
    <t>4m I  korrent)</t>
  </si>
  <si>
    <t>Studente qe ndjekin ciklin e programit mesimor</t>
  </si>
  <si>
    <t>Nr</t>
  </si>
  <si>
    <t>Sesione trajnuese per magjistrate,avokat shteti,ndihmesa ligjore dhe kancelare ne detyre</t>
  </si>
  <si>
    <t>Nr.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</si>
  <si>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</si>
  <si>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</si>
  <si>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</si>
  <si>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</si>
  <si>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</si>
  <si>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</si>
  <si>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</si>
  <si>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</si>
  <si>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>18AI701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</si>
  <si>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</si>
  <si>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</si>
  <si>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</si>
  <si>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</si>
  <si>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Viti 2019</t>
  </si>
  <si>
    <t>ANEKSI nr 5 "Projektet e Investimeve me financim të brendshëm dhe me financim të huaj"</t>
  </si>
  <si>
    <t>8/m / 2019</t>
  </si>
  <si>
    <t>8 /m / 2019</t>
  </si>
  <si>
    <t>27.9.2019</t>
  </si>
  <si>
    <t>Autoveture e blere</t>
  </si>
  <si>
    <t xml:space="preserve"> 8 m/ 2019</t>
  </si>
  <si>
    <t>Periudha e Raportimit 8 /mujori / 2019</t>
  </si>
  <si>
    <t>8 m I  korrent)</t>
  </si>
  <si>
    <t>8 m I korrent)</t>
  </si>
  <si>
    <t>Mospërdorimi i dietave të pjesëmarrësve në trajnime.</t>
  </si>
  <si>
    <t>Periudha e Raportimit 8/mujori / 2019</t>
  </si>
  <si>
    <t>MAGJISTRATURA   FAKTI  8 m   / 2019    (KAP / 6 + Kap / 1)</t>
  </si>
  <si>
    <t xml:space="preserve"> FAKTI  8 m  / 2019   (KAP / 6)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</si>
</sst>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4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196" fontId="54" fillId="0" borderId="9" xfId="0" applyNumberFormat="1" applyFont="1" applyBorder="1" applyAlignment="1">
      <alignment/>
    </xf>
    <xf numFmtId="49" fontId="56" fillId="0" borderId="9" xfId="0" applyNumberFormat="1" applyFont="1" applyBorder="1" applyAlignment="1">
      <alignment wrapText="1"/>
    </xf>
    <xf numFmtId="0" fontId="57" fillId="0" borderId="19" xfId="0" applyFont="1" applyBorder="1" applyAlignment="1">
      <alignment/>
    </xf>
    <xf numFmtId="0" fontId="57" fillId="0" borderId="9" xfId="0" applyFont="1" applyBorder="1" applyAlignment="1">
      <alignment/>
    </xf>
    <xf numFmtId="0" fontId="57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7" fillId="0" borderId="9" xfId="0" applyNumberFormat="1" applyFont="1" applyBorder="1" applyAlignment="1">
      <alignment wrapText="1"/>
    </xf>
    <xf numFmtId="0" fontId="5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4" fillId="0" borderId="9" xfId="53" applyNumberFormat="1" applyFont="1" applyBorder="1" applyAlignment="1">
      <alignment/>
    </xf>
    <xf numFmtId="222" fontId="54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4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4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wrapText="1"/>
    </xf>
    <xf numFmtId="49" fontId="57" fillId="0" borderId="19" xfId="0" applyNumberFormat="1" applyFont="1" applyBorder="1" applyAlignment="1">
      <alignment wrapText="1"/>
    </xf>
    <xf numFmtId="49" fontId="55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8" fillId="0" borderId="18" xfId="0" applyNumberFormat="1" applyFont="1" applyBorder="1" applyAlignment="1">
      <alignment wrapText="1"/>
    </xf>
    <xf numFmtId="49" fontId="58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4">
      <selection activeCell="C29" sqref="C28:C29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62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49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56</v>
      </c>
      <c r="J10" s="117" t="s">
        <v>58</v>
      </c>
      <c r="K10" s="118" t="s">
        <v>61</v>
      </c>
      <c r="M10" s="31"/>
    </row>
    <row r="11" spans="1:13" ht="12.75">
      <c r="A11" s="165"/>
      <c r="B11" s="119" t="s">
        <v>24</v>
      </c>
      <c r="C11" s="119"/>
      <c r="D11" s="119"/>
      <c r="E11" s="120" t="s">
        <v>50</v>
      </c>
      <c r="F11" s="120" t="s">
        <v>25</v>
      </c>
      <c r="G11" s="120" t="s">
        <v>52</v>
      </c>
      <c r="H11" s="120" t="s">
        <v>54</v>
      </c>
      <c r="I11" s="121" t="s">
        <v>52</v>
      </c>
      <c r="J11" s="121" t="s">
        <v>166</v>
      </c>
      <c r="K11" s="122" t="s">
        <v>7</v>
      </c>
      <c r="M11" s="31"/>
    </row>
    <row r="12" spans="1:13" ht="12.75">
      <c r="A12" s="165"/>
      <c r="B12" s="119"/>
      <c r="C12" s="119"/>
      <c r="D12" s="119"/>
      <c r="E12" s="120" t="s">
        <v>51</v>
      </c>
      <c r="F12" s="120"/>
      <c r="G12" s="120" t="s">
        <v>53</v>
      </c>
      <c r="H12" s="120" t="s">
        <v>55</v>
      </c>
      <c r="I12" s="121" t="s">
        <v>57</v>
      </c>
      <c r="J12" s="121" t="s">
        <v>60</v>
      </c>
      <c r="K12" s="122"/>
      <c r="M12" s="31"/>
    </row>
    <row r="13" spans="1:13" ht="12.75">
      <c r="A13" s="166" t="s">
        <v>2</v>
      </c>
      <c r="B13" s="123" t="s">
        <v>42</v>
      </c>
      <c r="C13" s="124"/>
      <c r="D13" s="125"/>
      <c r="E13" s="120" t="s">
        <v>173</v>
      </c>
      <c r="F13" s="120" t="s">
        <v>195</v>
      </c>
      <c r="G13" s="120" t="s">
        <v>195</v>
      </c>
      <c r="H13" s="120" t="s">
        <v>195</v>
      </c>
      <c r="I13" s="120" t="s">
        <v>216</v>
      </c>
      <c r="J13" s="120" t="s">
        <v>217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119901.8</v>
      </c>
      <c r="F14" s="9">
        <v>136000</v>
      </c>
      <c r="G14" s="9">
        <v>178700</v>
      </c>
      <c r="H14" s="9">
        <v>178700</v>
      </c>
      <c r="I14" s="71">
        <v>132496</v>
      </c>
      <c r="J14" s="71">
        <v>111383</v>
      </c>
      <c r="K14" s="10">
        <f>+J14-I14</f>
        <v>-21113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7" t="s">
        <v>47</v>
      </c>
      <c r="B16" s="204" t="s">
        <v>45</v>
      </c>
      <c r="C16" s="204"/>
      <c r="D16" s="205"/>
      <c r="E16" s="56">
        <f>SUM(E14:E15)</f>
        <v>119901.8</v>
      </c>
      <c r="F16" s="56">
        <f aca="true" t="shared" si="0" ref="F16:K16">SUM(F14:F15)</f>
        <v>136000</v>
      </c>
      <c r="G16" s="56">
        <f t="shared" si="0"/>
        <v>178700</v>
      </c>
      <c r="H16" s="56">
        <f t="shared" si="0"/>
        <v>178700</v>
      </c>
      <c r="I16" s="56">
        <f t="shared" si="0"/>
        <v>132496</v>
      </c>
      <c r="J16" s="56">
        <f t="shared" si="0"/>
        <v>111383</v>
      </c>
      <c r="K16" s="168">
        <f t="shared" si="0"/>
        <v>-21113</v>
      </c>
      <c r="M16" s="31"/>
    </row>
    <row r="17" spans="1:13" ht="13.5" thickBot="1">
      <c r="A17" s="52" t="s">
        <v>46</v>
      </c>
      <c r="B17" s="53"/>
      <c r="C17" s="59" t="s">
        <v>192</v>
      </c>
      <c r="D17" s="37"/>
      <c r="E17" s="38">
        <v>3315.8</v>
      </c>
      <c r="F17" s="38">
        <v>0</v>
      </c>
      <c r="G17" s="38">
        <v>0</v>
      </c>
      <c r="H17" s="38">
        <v>0</v>
      </c>
      <c r="I17" s="38">
        <v>1907</v>
      </c>
      <c r="J17" s="38">
        <v>11</v>
      </c>
      <c r="K17" s="10">
        <f>+J17-I17</f>
        <v>-1896</v>
      </c>
      <c r="M17" s="31"/>
    </row>
    <row r="18" spans="1:13" ht="13.5" thickBot="1">
      <c r="A18" s="39" t="s">
        <v>193</v>
      </c>
      <c r="B18" s="62"/>
      <c r="C18" s="209" t="s">
        <v>194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9" t="s">
        <v>38</v>
      </c>
      <c r="B19" s="170"/>
      <c r="C19" s="170"/>
      <c r="D19" s="171"/>
      <c r="E19" s="61">
        <f>+E16+E17+E18</f>
        <v>123217.6</v>
      </c>
      <c r="F19" s="61">
        <f aca="true" t="shared" si="1" ref="F19:K19">+F16+F17+F18</f>
        <v>136000</v>
      </c>
      <c r="G19" s="61">
        <f t="shared" si="1"/>
        <v>178700</v>
      </c>
      <c r="H19" s="61">
        <f t="shared" si="1"/>
        <v>178700</v>
      </c>
      <c r="I19" s="61">
        <f t="shared" si="1"/>
        <v>134403</v>
      </c>
      <c r="J19" s="61">
        <f t="shared" si="1"/>
        <v>111394</v>
      </c>
      <c r="K19" s="172">
        <f t="shared" si="1"/>
        <v>-23009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48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218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7">
      <selection activeCell="O34" sqref="O34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63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3"/>
      <c r="C7" s="115"/>
      <c r="D7" s="115"/>
      <c r="E7" s="115"/>
      <c r="F7" s="214" t="s">
        <v>49</v>
      </c>
      <c r="G7" s="215"/>
      <c r="H7" s="215"/>
      <c r="I7" s="215"/>
      <c r="J7" s="215"/>
      <c r="K7" s="215"/>
      <c r="L7" s="216"/>
    </row>
    <row r="8" spans="2:12" ht="12.75">
      <c r="B8" s="174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56</v>
      </c>
      <c r="K8" s="117" t="s">
        <v>58</v>
      </c>
      <c r="L8" s="118" t="s">
        <v>61</v>
      </c>
    </row>
    <row r="9" spans="2:12" ht="12.75">
      <c r="B9" s="175" t="s">
        <v>64</v>
      </c>
      <c r="C9" s="119" t="s">
        <v>42</v>
      </c>
      <c r="D9" s="119"/>
      <c r="E9" s="119"/>
      <c r="F9" s="120" t="s">
        <v>50</v>
      </c>
      <c r="G9" s="120" t="s">
        <v>25</v>
      </c>
      <c r="H9" s="120" t="s">
        <v>52</v>
      </c>
      <c r="I9" s="120" t="s">
        <v>54</v>
      </c>
      <c r="J9" s="121" t="s">
        <v>52</v>
      </c>
      <c r="K9" s="121" t="s">
        <v>166</v>
      </c>
      <c r="L9" s="122" t="s">
        <v>7</v>
      </c>
    </row>
    <row r="10" spans="2:12" ht="12.75">
      <c r="B10" s="176"/>
      <c r="C10" s="119"/>
      <c r="D10" s="119"/>
      <c r="E10" s="119"/>
      <c r="F10" s="120" t="s">
        <v>51</v>
      </c>
      <c r="G10" s="120"/>
      <c r="H10" s="120" t="s">
        <v>53</v>
      </c>
      <c r="I10" s="120" t="s">
        <v>55</v>
      </c>
      <c r="J10" s="121" t="s">
        <v>57</v>
      </c>
      <c r="K10" s="121" t="s">
        <v>60</v>
      </c>
      <c r="L10" s="122"/>
    </row>
    <row r="11" spans="2:12" ht="12.75">
      <c r="B11" s="176"/>
      <c r="C11" s="123"/>
      <c r="D11" s="124"/>
      <c r="E11" s="125"/>
      <c r="F11" s="120" t="s">
        <v>173</v>
      </c>
      <c r="G11" s="120" t="s">
        <v>195</v>
      </c>
      <c r="H11" s="120" t="s">
        <v>195</v>
      </c>
      <c r="I11" s="120" t="s">
        <v>195</v>
      </c>
      <c r="J11" s="120" t="s">
        <v>216</v>
      </c>
      <c r="K11" s="120" t="s">
        <v>217</v>
      </c>
      <c r="L11" s="122"/>
    </row>
    <row r="12" spans="2:12" ht="12.75">
      <c r="B12" s="60" t="s">
        <v>65</v>
      </c>
      <c r="C12" s="217" t="s">
        <v>9</v>
      </c>
      <c r="D12" s="223"/>
      <c r="E12" s="224"/>
      <c r="F12" s="94">
        <v>55520</v>
      </c>
      <c r="G12" s="94">
        <v>38600</v>
      </c>
      <c r="H12" s="94">
        <v>50000</v>
      </c>
      <c r="I12" s="94">
        <v>74600</v>
      </c>
      <c r="J12" s="94">
        <v>62096</v>
      </c>
      <c r="K12" s="94">
        <v>56772</v>
      </c>
      <c r="L12" s="10">
        <f>+K12-J12</f>
        <v>-5324</v>
      </c>
    </row>
    <row r="13" spans="2:12" ht="12.75">
      <c r="B13" s="60" t="s">
        <v>66</v>
      </c>
      <c r="C13" s="51" t="s">
        <v>79</v>
      </c>
      <c r="D13" s="84"/>
      <c r="E13" s="85"/>
      <c r="F13" s="94">
        <v>5731</v>
      </c>
      <c r="G13" s="94">
        <v>5700</v>
      </c>
      <c r="H13" s="94">
        <v>5000</v>
      </c>
      <c r="I13" s="94">
        <v>7000</v>
      </c>
      <c r="J13" s="94">
        <v>6800</v>
      </c>
      <c r="K13" s="94">
        <v>5744</v>
      </c>
      <c r="L13" s="10">
        <f aca="true" t="shared" si="0" ref="L13:L31">+K13-J13</f>
        <v>-1056</v>
      </c>
    </row>
    <row r="14" spans="2:12" ht="12.75">
      <c r="B14" s="60" t="s">
        <v>67</v>
      </c>
      <c r="C14" s="51" t="s">
        <v>80</v>
      </c>
      <c r="D14" s="84"/>
      <c r="E14" s="85"/>
      <c r="F14" s="94">
        <v>14031</v>
      </c>
      <c r="G14" s="94">
        <v>55498</v>
      </c>
      <c r="H14" s="94">
        <f>25041+42778+1566+2344</f>
        <v>71729</v>
      </c>
      <c r="I14" s="94">
        <v>45129</v>
      </c>
      <c r="J14" s="94">
        <v>23775</v>
      </c>
      <c r="K14" s="94">
        <v>12348</v>
      </c>
      <c r="L14" s="10">
        <f t="shared" si="0"/>
        <v>-11427</v>
      </c>
    </row>
    <row r="15" spans="2:12" ht="12.75">
      <c r="B15" s="60" t="s">
        <v>68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69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70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71</v>
      </c>
      <c r="C18" s="217" t="s">
        <v>13</v>
      </c>
      <c r="D18" s="223"/>
      <c r="E18" s="224"/>
      <c r="F18" s="94">
        <v>31139.1</v>
      </c>
      <c r="G18" s="94">
        <v>35202</v>
      </c>
      <c r="H18" s="94">
        <v>43011</v>
      </c>
      <c r="I18" s="94">
        <v>43011</v>
      </c>
      <c r="J18" s="94">
        <v>30865</v>
      </c>
      <c r="K18" s="94">
        <v>30862</v>
      </c>
      <c r="L18" s="10">
        <f t="shared" si="0"/>
        <v>-3</v>
      </c>
    </row>
    <row r="19" spans="2:12" ht="12.75">
      <c r="B19" s="86" t="s">
        <v>14</v>
      </c>
      <c r="C19" s="58" t="s">
        <v>74</v>
      </c>
      <c r="D19" s="54"/>
      <c r="E19" s="55"/>
      <c r="F19" s="94">
        <f>SUM(F12:F18)</f>
        <v>106421.1</v>
      </c>
      <c r="G19" s="94">
        <f aca="true" t="shared" si="1" ref="G19:L19">SUM(G12:G18)</f>
        <v>135000</v>
      </c>
      <c r="H19" s="94">
        <f t="shared" si="1"/>
        <v>169740</v>
      </c>
      <c r="I19" s="94">
        <f>SUM(I12:I18)</f>
        <v>169740</v>
      </c>
      <c r="J19" s="94">
        <f t="shared" si="1"/>
        <v>123536</v>
      </c>
      <c r="K19" s="94">
        <f t="shared" si="1"/>
        <v>105726</v>
      </c>
      <c r="L19" s="177">
        <f t="shared" si="1"/>
        <v>-17810</v>
      </c>
    </row>
    <row r="20" spans="2:12" ht="12.75">
      <c r="B20" s="60" t="s">
        <v>72</v>
      </c>
      <c r="C20" s="217" t="s">
        <v>15</v>
      </c>
      <c r="D20" s="223"/>
      <c r="E20" s="224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0">
        <f t="shared" si="0"/>
        <v>0</v>
      </c>
    </row>
    <row r="21" spans="2:12" ht="12.75">
      <c r="B21" s="60" t="s">
        <v>73</v>
      </c>
      <c r="C21" s="217" t="s">
        <v>16</v>
      </c>
      <c r="D21" s="223"/>
      <c r="E21" s="224"/>
      <c r="F21" s="94">
        <v>955.6</v>
      </c>
      <c r="G21" s="94">
        <v>1000</v>
      </c>
      <c r="H21" s="94">
        <v>8000</v>
      </c>
      <c r="I21" s="94">
        <v>8000</v>
      </c>
      <c r="J21" s="94">
        <v>8000</v>
      </c>
      <c r="K21" s="94">
        <v>4696</v>
      </c>
      <c r="L21" s="10">
        <f t="shared" si="0"/>
        <v>-3304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8" t="s">
        <v>14</v>
      </c>
      <c r="C23" s="54" t="s">
        <v>75</v>
      </c>
      <c r="D23" s="54"/>
      <c r="E23" s="55"/>
      <c r="F23" s="94">
        <f>SUM(F20:F22)</f>
        <v>955.6</v>
      </c>
      <c r="G23" s="94">
        <f aca="true" t="shared" si="2" ref="G23:L23">SUM(G20:G22)</f>
        <v>1000</v>
      </c>
      <c r="H23" s="94">
        <f t="shared" si="2"/>
        <v>8000</v>
      </c>
      <c r="I23" s="94">
        <f>SUM(I20:I22)</f>
        <v>8000</v>
      </c>
      <c r="J23" s="94">
        <f t="shared" si="2"/>
        <v>8000</v>
      </c>
      <c r="K23" s="94">
        <f t="shared" si="2"/>
        <v>4696</v>
      </c>
      <c r="L23" s="177">
        <f t="shared" si="2"/>
        <v>-3304</v>
      </c>
    </row>
    <row r="24" spans="2:12" ht="13.5" thickBot="1">
      <c r="B24" s="179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9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9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8" t="s">
        <v>14</v>
      </c>
      <c r="C27" s="41" t="s">
        <v>76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7" t="s">
        <v>19</v>
      </c>
      <c r="C28" s="58" t="s">
        <v>18</v>
      </c>
      <c r="D28" s="54"/>
      <c r="E28" s="55"/>
      <c r="F28" s="88">
        <f>+F27+F23</f>
        <v>955.6</v>
      </c>
      <c r="G28" s="88">
        <f aca="true" t="shared" si="4" ref="G28:L28">+G27+G23</f>
        <v>1000</v>
      </c>
      <c r="H28" s="88">
        <f t="shared" si="4"/>
        <v>8000</v>
      </c>
      <c r="I28" s="88">
        <f>+I27+I23</f>
        <v>8000</v>
      </c>
      <c r="J28" s="88">
        <f t="shared" si="4"/>
        <v>8000</v>
      </c>
      <c r="K28" s="88">
        <f t="shared" si="4"/>
        <v>4696</v>
      </c>
      <c r="L28" s="180">
        <f t="shared" si="4"/>
        <v>-3304</v>
      </c>
    </row>
    <row r="29" spans="2:12" ht="13.5" thickBot="1">
      <c r="B29" s="181" t="s">
        <v>187</v>
      </c>
      <c r="C29" s="89"/>
      <c r="D29" s="87"/>
      <c r="E29" s="90"/>
      <c r="F29" s="88">
        <f>+F19+F28</f>
        <v>107376.70000000001</v>
      </c>
      <c r="G29" s="88">
        <f aca="true" t="shared" si="5" ref="G29:L29">+G19+G28</f>
        <v>136000</v>
      </c>
      <c r="H29" s="88">
        <f t="shared" si="5"/>
        <v>177740</v>
      </c>
      <c r="I29" s="88">
        <f>+I19+I28</f>
        <v>177740</v>
      </c>
      <c r="J29" s="88">
        <f>+J19+J23</f>
        <v>131536</v>
      </c>
      <c r="K29" s="88">
        <f t="shared" si="5"/>
        <v>110422</v>
      </c>
      <c r="L29" s="180">
        <f t="shared" si="5"/>
        <v>-21114</v>
      </c>
    </row>
    <row r="30" spans="2:12" ht="13.5" thickBot="1">
      <c r="B30" s="182" t="s">
        <v>186</v>
      </c>
      <c r="C30" s="63"/>
      <c r="D30" s="91"/>
      <c r="E30" s="36"/>
      <c r="F30" s="72">
        <v>0</v>
      </c>
      <c r="G30" s="38">
        <v>0</v>
      </c>
      <c r="H30" s="38">
        <v>960</v>
      </c>
      <c r="I30" s="38">
        <v>960</v>
      </c>
      <c r="J30" s="38">
        <v>960</v>
      </c>
      <c r="K30" s="38">
        <v>960</v>
      </c>
      <c r="L30" s="10">
        <f t="shared" si="0"/>
        <v>0</v>
      </c>
    </row>
    <row r="31" spans="2:12" ht="13.5" customHeight="1" thickBot="1">
      <c r="B31" s="163" t="s">
        <v>188</v>
      </c>
      <c r="C31" s="164"/>
      <c r="D31" s="225"/>
      <c r="E31" s="226"/>
      <c r="F31" s="12">
        <v>3278.3</v>
      </c>
      <c r="G31" s="12">
        <v>0</v>
      </c>
      <c r="H31" s="12">
        <v>0</v>
      </c>
      <c r="I31" s="12">
        <v>0</v>
      </c>
      <c r="J31" s="38">
        <v>1907</v>
      </c>
      <c r="K31" s="12">
        <v>11</v>
      </c>
      <c r="L31" s="10">
        <f t="shared" si="0"/>
        <v>-1896</v>
      </c>
    </row>
    <row r="32" spans="2:12" ht="13.5" customHeight="1" thickBot="1">
      <c r="B32" s="167" t="s">
        <v>77</v>
      </c>
      <c r="C32" s="63"/>
      <c r="D32" s="63"/>
      <c r="E32" s="40"/>
      <c r="F32" s="61">
        <f>+F19+F28+F30+F31</f>
        <v>110655.00000000001</v>
      </c>
      <c r="G32" s="61">
        <f aca="true" t="shared" si="6" ref="G32:L32">+G19+G28+G30+G31</f>
        <v>136000</v>
      </c>
      <c r="H32" s="61">
        <f t="shared" si="6"/>
        <v>178700</v>
      </c>
      <c r="I32" s="61">
        <f t="shared" si="6"/>
        <v>178700</v>
      </c>
      <c r="J32" s="61">
        <f t="shared" si="6"/>
        <v>134403</v>
      </c>
      <c r="K32" s="61">
        <f t="shared" si="6"/>
        <v>111393</v>
      </c>
      <c r="L32" s="172">
        <f t="shared" si="6"/>
        <v>-23010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78</v>
      </c>
      <c r="G33" s="14" t="s">
        <v>8</v>
      </c>
      <c r="H33" s="92" t="s">
        <v>36</v>
      </c>
      <c r="I33" s="93"/>
      <c r="J33" s="29"/>
      <c r="K33" s="25"/>
      <c r="L33" s="183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3"/>
    </row>
    <row r="35" spans="2:12" ht="13.5" thickBot="1">
      <c r="B35" s="229"/>
      <c r="C35" s="184" t="s">
        <v>22</v>
      </c>
      <c r="D35" s="185" t="s">
        <v>218</v>
      </c>
      <c r="E35" s="186"/>
      <c r="F35" s="232"/>
      <c r="G35" s="187" t="s">
        <v>22</v>
      </c>
      <c r="H35" s="185" t="s">
        <v>218</v>
      </c>
      <c r="I35" s="186"/>
      <c r="J35" s="188" t="s">
        <v>23</v>
      </c>
      <c r="K35" s="189"/>
      <c r="L35" s="190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C2">
      <pane ySplit="3" topLeftCell="A11" activePane="bottomLeft" state="frozen"/>
      <selection pane="topLeft" activeCell="A2" sqref="A2"/>
      <selection pane="bottomLeft" activeCell="K21" sqref="K21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130</v>
      </c>
    </row>
    <row r="2" ht="13.5" customHeight="1">
      <c r="A2" s="1"/>
    </row>
    <row r="3" spans="1:15" ht="18" customHeight="1">
      <c r="A3" s="1" t="s">
        <v>169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221</v>
      </c>
      <c r="M3" s="1"/>
      <c r="N3" s="1"/>
      <c r="O3" s="1"/>
    </row>
    <row r="4" spans="1:15" ht="18.75" customHeight="1">
      <c r="A4" s="33" t="s">
        <v>183</v>
      </c>
      <c r="B4" s="67"/>
      <c r="C4" s="69"/>
      <c r="D4" s="33" t="s">
        <v>97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151</v>
      </c>
      <c r="C5" s="69"/>
      <c r="D5" s="33" t="s">
        <v>98</v>
      </c>
      <c r="E5" s="33">
        <v>9820</v>
      </c>
      <c r="T5" s="77" t="s">
        <v>39</v>
      </c>
    </row>
    <row r="6" spans="1:20" ht="11.25" customHeight="1">
      <c r="A6" s="34"/>
      <c r="C6" s="95"/>
      <c r="D6" s="34"/>
      <c r="E6" s="34"/>
      <c r="F6" s="34"/>
      <c r="G6" s="34" t="s">
        <v>99</v>
      </c>
      <c r="H6" s="34"/>
      <c r="I6" s="34"/>
      <c r="J6" s="34" t="s">
        <v>100</v>
      </c>
      <c r="K6" s="104"/>
      <c r="L6" s="34"/>
      <c r="M6" s="34" t="s">
        <v>101</v>
      </c>
      <c r="N6" s="34"/>
      <c r="O6" s="34"/>
      <c r="P6" s="34" t="s">
        <v>102</v>
      </c>
      <c r="Q6" s="77" t="s">
        <v>103</v>
      </c>
      <c r="R6" s="96"/>
      <c r="S6" s="95"/>
      <c r="T6" s="34" t="s">
        <v>26</v>
      </c>
    </row>
    <row r="7" spans="1:20" ht="20.25" customHeight="1">
      <c r="A7" s="97"/>
      <c r="B7" s="101" t="s">
        <v>104</v>
      </c>
      <c r="C7" s="64"/>
      <c r="D7" s="102" t="s">
        <v>106</v>
      </c>
      <c r="E7" s="102" t="s">
        <v>108</v>
      </c>
      <c r="F7" s="102" t="s">
        <v>109</v>
      </c>
      <c r="G7" s="102" t="s">
        <v>112</v>
      </c>
      <c r="H7" s="102" t="s">
        <v>113</v>
      </c>
      <c r="I7" s="102" t="s">
        <v>114</v>
      </c>
      <c r="J7" s="101" t="s">
        <v>112</v>
      </c>
      <c r="K7" s="102" t="s">
        <v>116</v>
      </c>
      <c r="L7" s="102" t="s">
        <v>118</v>
      </c>
      <c r="M7" s="102" t="s">
        <v>112</v>
      </c>
      <c r="N7" s="102" t="s">
        <v>120</v>
      </c>
      <c r="O7" s="102" t="s">
        <v>122</v>
      </c>
      <c r="P7" s="102" t="s">
        <v>112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105</v>
      </c>
      <c r="C8" s="65"/>
      <c r="D8" s="100" t="s">
        <v>107</v>
      </c>
      <c r="E8" s="100" t="s">
        <v>110</v>
      </c>
      <c r="F8" s="100" t="s">
        <v>110</v>
      </c>
      <c r="G8" s="100" t="s">
        <v>110</v>
      </c>
      <c r="H8" s="100" t="s">
        <v>190</v>
      </c>
      <c r="I8" s="100" t="s">
        <v>190</v>
      </c>
      <c r="J8" s="66" t="s">
        <v>115</v>
      </c>
      <c r="K8" s="100" t="s">
        <v>117</v>
      </c>
      <c r="L8" s="100" t="s">
        <v>117</v>
      </c>
      <c r="M8" s="100" t="s">
        <v>115</v>
      </c>
      <c r="N8" s="100" t="s">
        <v>121</v>
      </c>
      <c r="O8" s="100" t="s">
        <v>121</v>
      </c>
      <c r="P8" s="100" t="s">
        <v>123</v>
      </c>
      <c r="Q8" s="100" t="s">
        <v>124</v>
      </c>
      <c r="R8" s="100" t="s">
        <v>125</v>
      </c>
      <c r="S8" s="100" t="s">
        <v>126</v>
      </c>
      <c r="T8" s="98"/>
    </row>
    <row r="9" spans="1:20" ht="18" customHeight="1">
      <c r="A9" s="99"/>
      <c r="B9" s="105"/>
      <c r="C9" s="65"/>
      <c r="D9" s="99"/>
      <c r="E9" s="103" t="s">
        <v>111</v>
      </c>
      <c r="F9" s="103" t="s">
        <v>111</v>
      </c>
      <c r="G9" s="103" t="s">
        <v>111</v>
      </c>
      <c r="H9" s="103" t="s">
        <v>196</v>
      </c>
      <c r="I9" s="103" t="s">
        <v>222</v>
      </c>
      <c r="J9" s="103" t="s">
        <v>222</v>
      </c>
      <c r="K9" s="103" t="s">
        <v>222</v>
      </c>
      <c r="L9" s="103" t="s">
        <v>222</v>
      </c>
      <c r="M9" s="103" t="s">
        <v>119</v>
      </c>
      <c r="N9" s="103" t="s">
        <v>222</v>
      </c>
      <c r="O9" s="103" t="s">
        <v>223</v>
      </c>
      <c r="P9" s="103" t="s">
        <v>222</v>
      </c>
      <c r="Q9" s="99"/>
      <c r="R9" s="99"/>
      <c r="S9" s="99"/>
      <c r="T9" s="99"/>
    </row>
    <row r="10" spans="1:20" ht="36.75" customHeight="1">
      <c r="A10" s="67"/>
      <c r="B10" s="235" t="s">
        <v>180</v>
      </c>
      <c r="C10" s="236"/>
      <c r="D10" s="152"/>
      <c r="E10" s="153">
        <f>+E11</f>
        <v>56</v>
      </c>
      <c r="F10" s="153">
        <f aca="true" t="shared" si="0" ref="F10:S10">+F11</f>
        <v>51734</v>
      </c>
      <c r="G10" s="153">
        <f t="shared" si="0"/>
        <v>923.8214285714286</v>
      </c>
      <c r="H10" s="153">
        <f t="shared" si="0"/>
        <v>49</v>
      </c>
      <c r="I10" s="153">
        <f t="shared" si="0"/>
        <v>65845</v>
      </c>
      <c r="J10" s="153">
        <f t="shared" si="0"/>
        <v>1343.7755102040817</v>
      </c>
      <c r="K10" s="153">
        <f t="shared" si="0"/>
        <v>49</v>
      </c>
      <c r="L10" s="153">
        <f t="shared" si="0"/>
        <v>65845</v>
      </c>
      <c r="M10" s="153">
        <f t="shared" si="0"/>
        <v>1343.7755102040817</v>
      </c>
      <c r="N10" s="153">
        <f t="shared" si="0"/>
        <v>49</v>
      </c>
      <c r="O10" s="153">
        <f t="shared" si="0"/>
        <v>65845</v>
      </c>
      <c r="P10" s="153">
        <f t="shared" si="0"/>
        <v>1343.7755102040817</v>
      </c>
      <c r="Q10" s="153">
        <f t="shared" si="0"/>
        <v>419.95408163265313</v>
      </c>
      <c r="R10" s="153">
        <f t="shared" si="0"/>
        <v>0</v>
      </c>
      <c r="S10" s="153">
        <f t="shared" si="0"/>
        <v>0</v>
      </c>
      <c r="T10" s="155"/>
    </row>
    <row r="11" spans="1:20" ht="45" customHeight="1">
      <c r="A11" s="67" t="s">
        <v>152</v>
      </c>
      <c r="B11" s="237" t="s">
        <v>197</v>
      </c>
      <c r="C11" s="238"/>
      <c r="D11" s="159" t="s">
        <v>198</v>
      </c>
      <c r="E11" s="24">
        <v>56</v>
      </c>
      <c r="F11" s="24">
        <v>51734</v>
      </c>
      <c r="G11" s="135">
        <f>+F11/E11</f>
        <v>923.8214285714286</v>
      </c>
      <c r="H11" s="24">
        <v>49</v>
      </c>
      <c r="I11" s="24">
        <f>11951+30865+24840+2720+960-7891+1700+700</f>
        <v>65845</v>
      </c>
      <c r="J11" s="135">
        <f>+I11/H11</f>
        <v>1343.7755102040817</v>
      </c>
      <c r="K11" s="24">
        <v>49</v>
      </c>
      <c r="L11" s="24">
        <f>71336-7891+1700+700</f>
        <v>65845</v>
      </c>
      <c r="M11" s="135">
        <f>+L11/K11</f>
        <v>1343.7755102040817</v>
      </c>
      <c r="N11" s="24">
        <v>49</v>
      </c>
      <c r="O11" s="24">
        <f>6617+30862+22708+2298+960+221+2179</f>
        <v>65845</v>
      </c>
      <c r="P11" s="135">
        <f>+O11/N11</f>
        <v>1343.7755102040817</v>
      </c>
      <c r="Q11" s="135">
        <f>+P11-G11</f>
        <v>419.95408163265313</v>
      </c>
      <c r="R11" s="135">
        <f>+P11-J11</f>
        <v>0</v>
      </c>
      <c r="S11" s="135">
        <f>+P11-M11</f>
        <v>0</v>
      </c>
      <c r="T11" s="147"/>
    </row>
    <row r="12" spans="1:20" ht="39" customHeight="1">
      <c r="A12" s="24"/>
      <c r="B12" s="235" t="s">
        <v>181</v>
      </c>
      <c r="C12" s="236"/>
      <c r="D12" s="152"/>
      <c r="E12" s="153">
        <f>+E13</f>
        <v>136</v>
      </c>
      <c r="F12" s="153">
        <f aca="true" t="shared" si="1" ref="F12:Q12">+F13</f>
        <v>27002</v>
      </c>
      <c r="G12" s="153">
        <f t="shared" si="1"/>
        <v>198.5441176470588</v>
      </c>
      <c r="H12" s="153">
        <f t="shared" si="1"/>
        <v>200</v>
      </c>
      <c r="I12" s="153">
        <f t="shared" si="1"/>
        <v>60051</v>
      </c>
      <c r="J12" s="153">
        <f t="shared" si="1"/>
        <v>300.255</v>
      </c>
      <c r="K12" s="153">
        <f t="shared" si="1"/>
        <v>200</v>
      </c>
      <c r="L12" s="153">
        <f t="shared" si="1"/>
        <v>60051</v>
      </c>
      <c r="M12" s="153">
        <f t="shared" si="1"/>
        <v>300.255</v>
      </c>
      <c r="N12" s="153">
        <f t="shared" si="1"/>
        <v>170</v>
      </c>
      <c r="O12" s="153">
        <f t="shared" si="1"/>
        <v>40588</v>
      </c>
      <c r="P12" s="192">
        <f t="shared" si="1"/>
        <v>238.75294117647059</v>
      </c>
      <c r="Q12" s="193">
        <f t="shared" si="1"/>
        <v>40.208823529411774</v>
      </c>
      <c r="R12" s="193">
        <f>R13</f>
        <v>-61.50205882352941</v>
      </c>
      <c r="S12" s="154">
        <f>S13</f>
        <v>-61.50205882352941</v>
      </c>
      <c r="T12" s="155"/>
    </row>
    <row r="13" spans="1:20" ht="33" customHeight="1">
      <c r="A13" s="24" t="s">
        <v>153</v>
      </c>
      <c r="B13" s="237" t="s">
        <v>199</v>
      </c>
      <c r="C13" s="239"/>
      <c r="D13" s="33" t="s">
        <v>200</v>
      </c>
      <c r="E13" s="24">
        <v>136</v>
      </c>
      <c r="F13" s="24">
        <v>27002</v>
      </c>
      <c r="G13" s="135">
        <f>+F13/E13</f>
        <v>198.5441176470588</v>
      </c>
      <c r="H13" s="24">
        <v>200</v>
      </c>
      <c r="I13" s="24">
        <f>7914+24838+2720+13188+7891-1500+5000</f>
        <v>60051</v>
      </c>
      <c r="J13" s="135">
        <f>+I13/H13</f>
        <v>300.255</v>
      </c>
      <c r="K13" s="24">
        <v>200</v>
      </c>
      <c r="L13" s="24">
        <f>48660+7891-1500+5000</f>
        <v>60051</v>
      </c>
      <c r="M13" s="154">
        <f>+L13/K13</f>
        <v>300.255</v>
      </c>
      <c r="N13" s="24">
        <v>170</v>
      </c>
      <c r="O13" s="24">
        <f>4286+22709+2298+9449+4440-2179-415</f>
        <v>40588</v>
      </c>
      <c r="P13" s="154">
        <f>O13/N13</f>
        <v>238.75294117647059</v>
      </c>
      <c r="Q13" s="135">
        <f>+P13-G13</f>
        <v>40.208823529411774</v>
      </c>
      <c r="R13" s="135">
        <f>+P13-J13</f>
        <v>-61.50205882352941</v>
      </c>
      <c r="S13" s="135">
        <f>+P13-M13</f>
        <v>-61.50205882352941</v>
      </c>
      <c r="T13" s="147" t="s">
        <v>224</v>
      </c>
    </row>
    <row r="14" spans="1:20" ht="20.25" customHeight="1">
      <c r="A14" s="24"/>
      <c r="B14" s="235" t="s">
        <v>182</v>
      </c>
      <c r="C14" s="236"/>
      <c r="D14" s="152"/>
      <c r="E14" s="153">
        <f>+E15</f>
        <v>5</v>
      </c>
      <c r="F14" s="153">
        <f aca="true" t="shared" si="2" ref="F14:S14">+F15</f>
        <v>7500</v>
      </c>
      <c r="G14" s="153">
        <f t="shared" si="2"/>
        <v>1500</v>
      </c>
      <c r="H14" s="153">
        <f t="shared" si="2"/>
        <v>4</v>
      </c>
      <c r="I14" s="153">
        <f t="shared" si="2"/>
        <v>6600</v>
      </c>
      <c r="J14" s="153">
        <f t="shared" si="2"/>
        <v>1650</v>
      </c>
      <c r="K14" s="153">
        <f t="shared" si="2"/>
        <v>4</v>
      </c>
      <c r="L14" s="153">
        <f t="shared" si="2"/>
        <v>6600</v>
      </c>
      <c r="M14" s="153">
        <f t="shared" si="2"/>
        <v>1650</v>
      </c>
      <c r="N14" s="153">
        <f t="shared" si="2"/>
        <v>3</v>
      </c>
      <c r="O14" s="153">
        <f t="shared" si="2"/>
        <v>4950</v>
      </c>
      <c r="P14" s="153">
        <f t="shared" si="2"/>
        <v>1650</v>
      </c>
      <c r="Q14" s="153">
        <f t="shared" si="2"/>
        <v>150</v>
      </c>
      <c r="R14" s="153">
        <f t="shared" si="2"/>
        <v>0</v>
      </c>
      <c r="S14" s="153">
        <f t="shared" si="2"/>
        <v>0</v>
      </c>
      <c r="T14" s="155"/>
    </row>
    <row r="15" spans="1:20" ht="26.25" customHeight="1">
      <c r="A15" s="24" t="s">
        <v>154</v>
      </c>
      <c r="B15" s="240" t="s">
        <v>163</v>
      </c>
      <c r="C15" s="241"/>
      <c r="D15" s="33" t="s">
        <v>165</v>
      </c>
      <c r="E15" s="24">
        <v>5</v>
      </c>
      <c r="F15" s="24">
        <v>7500</v>
      </c>
      <c r="G15" s="135">
        <f>+F15/E15</f>
        <v>1500</v>
      </c>
      <c r="H15" s="24">
        <v>4</v>
      </c>
      <c r="I15" s="24">
        <f>6000+600</f>
        <v>6600</v>
      </c>
      <c r="J15" s="135">
        <f>+I15/H15</f>
        <v>1650</v>
      </c>
      <c r="K15" s="24">
        <v>4</v>
      </c>
      <c r="L15" s="24">
        <f>6000+600</f>
        <v>6600</v>
      </c>
      <c r="M15" s="135">
        <f>+L15/K15</f>
        <v>1650</v>
      </c>
      <c r="N15" s="24">
        <v>3</v>
      </c>
      <c r="O15" s="24">
        <f>966+480+11355+1148-9449+35+415</f>
        <v>4950</v>
      </c>
      <c r="P15" s="135">
        <f>+O15/N15</f>
        <v>1650</v>
      </c>
      <c r="Q15" s="135">
        <f>+P15-G15</f>
        <v>150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86236</v>
      </c>
      <c r="G16" s="34"/>
      <c r="H16" s="34"/>
      <c r="I16" s="34">
        <f>+I15+I13+I11</f>
        <v>132496</v>
      </c>
      <c r="J16" s="34"/>
      <c r="K16" s="34"/>
      <c r="L16" s="34">
        <f>+L15+L13+L11</f>
        <v>132496</v>
      </c>
      <c r="M16" s="34"/>
      <c r="N16" s="34"/>
      <c r="O16" s="34">
        <f>+O15+O13+O11</f>
        <v>111383</v>
      </c>
      <c r="P16" s="34"/>
      <c r="Q16" s="34"/>
      <c r="R16" s="34"/>
      <c r="S16" s="34"/>
      <c r="T16" s="34"/>
    </row>
    <row r="17" spans="1:20" ht="13.5" customHeight="1">
      <c r="A17" s="2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13.5" customHeight="1">
      <c r="A18" s="25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</row>
    <row r="19" spans="1:20" ht="13.5" customHeight="1">
      <c r="A19" s="25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1:20" ht="13.5" customHeight="1">
      <c r="A20" s="25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ht="12.75">
      <c r="A21" s="31" t="s">
        <v>129</v>
      </c>
    </row>
    <row r="22" spans="1:7" ht="12.75">
      <c r="A22" s="97"/>
      <c r="B22" s="101" t="s">
        <v>104</v>
      </c>
      <c r="C22" s="64"/>
      <c r="D22" s="102" t="s">
        <v>106</v>
      </c>
      <c r="E22" s="102" t="s">
        <v>108</v>
      </c>
      <c r="F22" s="102" t="s">
        <v>127</v>
      </c>
      <c r="G22" s="97"/>
    </row>
    <row r="23" spans="1:7" ht="12.75">
      <c r="A23" s="100" t="s">
        <v>0</v>
      </c>
      <c r="B23" s="66" t="s">
        <v>105</v>
      </c>
      <c r="C23" s="65"/>
      <c r="D23" s="100" t="s">
        <v>107</v>
      </c>
      <c r="E23" s="100" t="s">
        <v>29</v>
      </c>
      <c r="F23" s="100" t="s">
        <v>128</v>
      </c>
      <c r="G23" s="100" t="s">
        <v>26</v>
      </c>
    </row>
    <row r="24" spans="1:7" ht="12.75">
      <c r="A24" s="99"/>
      <c r="B24" s="105"/>
      <c r="C24" s="65"/>
      <c r="D24" s="99"/>
      <c r="E24" s="103" t="s">
        <v>157</v>
      </c>
      <c r="F24" s="103" t="s">
        <v>59</v>
      </c>
      <c r="G24" s="99"/>
    </row>
    <row r="25" spans="1:7" ht="39.75" customHeight="1">
      <c r="A25" s="136" t="s">
        <v>155</v>
      </c>
      <c r="B25" s="233" t="s">
        <v>178</v>
      </c>
      <c r="C25" s="234"/>
      <c r="D25" s="156" t="s">
        <v>179</v>
      </c>
      <c r="E25" s="157"/>
      <c r="F25" s="158">
        <v>11</v>
      </c>
      <c r="G25" s="160" t="s">
        <v>191</v>
      </c>
    </row>
    <row r="26" spans="1:7" ht="15" customHeight="1">
      <c r="A26" s="136"/>
      <c r="B26" s="96" t="s">
        <v>227</v>
      </c>
      <c r="C26" s="96"/>
      <c r="D26" s="96"/>
      <c r="E26" s="137"/>
      <c r="F26" s="157">
        <v>11</v>
      </c>
      <c r="G26" s="138"/>
    </row>
    <row r="27" spans="1:7" ht="12.75">
      <c r="A27" s="77"/>
      <c r="B27" s="96" t="s">
        <v>226</v>
      </c>
      <c r="C27" s="96"/>
      <c r="D27" s="96"/>
      <c r="E27" s="95"/>
      <c r="F27" s="34">
        <f>+O16+F26</f>
        <v>111394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78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218</v>
      </c>
      <c r="D30" s="17"/>
      <c r="E30" s="48"/>
      <c r="F30" s="14" t="s">
        <v>22</v>
      </c>
      <c r="G30" s="77" t="s">
        <v>218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0:C10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3">
      <selection activeCell="T16" sqref="T16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225</v>
      </c>
      <c r="M2" s="151"/>
      <c r="N2" s="151"/>
      <c r="O2" s="151"/>
      <c r="P2" s="194"/>
      <c r="Q2" s="140" t="s">
        <v>185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210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131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133</v>
      </c>
      <c r="K4" s="148"/>
      <c r="L4" s="197" t="s">
        <v>151</v>
      </c>
      <c r="M4" s="197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132</v>
      </c>
      <c r="B5" s="242" t="s">
        <v>164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137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211</v>
      </c>
      <c r="K9" s="141" t="s">
        <v>136</v>
      </c>
      <c r="L9" s="141" t="s">
        <v>138</v>
      </c>
      <c r="M9" s="141" t="s">
        <v>145</v>
      </c>
      <c r="N9" s="141" t="s">
        <v>147</v>
      </c>
      <c r="O9" s="141" t="s">
        <v>138</v>
      </c>
      <c r="P9" s="141" t="s">
        <v>142</v>
      </c>
      <c r="Q9" s="92"/>
      <c r="R9" s="29"/>
      <c r="S9" s="140"/>
    </row>
    <row r="10" spans="1:19" ht="12.75" customHeight="1">
      <c r="A10" s="143"/>
      <c r="B10" s="49" t="s">
        <v>134</v>
      </c>
      <c r="C10" s="49"/>
      <c r="D10" s="49"/>
      <c r="E10" s="49"/>
      <c r="F10" s="49"/>
      <c r="G10" s="49"/>
      <c r="H10" s="49"/>
      <c r="I10" s="144"/>
      <c r="J10" s="142" t="s">
        <v>135</v>
      </c>
      <c r="K10" s="142" t="s">
        <v>144</v>
      </c>
      <c r="L10" s="142" t="s">
        <v>139</v>
      </c>
      <c r="M10" s="142" t="s">
        <v>146</v>
      </c>
      <c r="N10" s="142" t="s">
        <v>148</v>
      </c>
      <c r="O10" s="142" t="s">
        <v>149</v>
      </c>
      <c r="P10" s="142" t="s">
        <v>141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105</v>
      </c>
      <c r="K11" s="142" t="s">
        <v>105</v>
      </c>
      <c r="L11" s="145" t="s">
        <v>140</v>
      </c>
      <c r="M11" s="145" t="s">
        <v>150</v>
      </c>
      <c r="N11" s="145" t="s">
        <v>150</v>
      </c>
      <c r="O11" s="145" t="s">
        <v>150</v>
      </c>
      <c r="P11" s="145" t="s">
        <v>143</v>
      </c>
      <c r="Q11" s="143"/>
      <c r="R11" s="144"/>
      <c r="S11" s="140"/>
    </row>
    <row r="12" spans="1:19" ht="78" customHeight="1">
      <c r="A12" s="141" t="s">
        <v>201</v>
      </c>
      <c r="B12" s="242" t="s">
        <v>202</v>
      </c>
      <c r="C12" s="245"/>
      <c r="D12" s="245"/>
      <c r="E12" s="245"/>
      <c r="F12" s="245"/>
      <c r="G12" s="245"/>
      <c r="H12" s="245"/>
      <c r="I12" s="246"/>
      <c r="J12" s="14"/>
      <c r="K12" s="198" t="s">
        <v>184</v>
      </c>
      <c r="L12" s="195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152</v>
      </c>
      <c r="K13" s="196" t="s">
        <v>197</v>
      </c>
      <c r="L13" s="199">
        <v>51734</v>
      </c>
      <c r="M13" s="33">
        <v>65845</v>
      </c>
      <c r="N13" s="33">
        <v>65845</v>
      </c>
      <c r="O13" s="33">
        <v>65845</v>
      </c>
      <c r="P13" s="200">
        <f>+O13/N13*100</f>
        <v>100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203</v>
      </c>
      <c r="B14" s="242" t="s">
        <v>205</v>
      </c>
      <c r="C14" s="245"/>
      <c r="D14" s="245"/>
      <c r="E14" s="245"/>
      <c r="F14" s="245"/>
      <c r="G14" s="245"/>
      <c r="H14" s="245"/>
      <c r="I14" s="246"/>
      <c r="J14" s="13"/>
      <c r="K14" s="202" t="s">
        <v>212</v>
      </c>
      <c r="L14" s="201"/>
      <c r="M14" s="201"/>
      <c r="N14" s="201"/>
      <c r="O14" s="201"/>
      <c r="P14" s="200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153</v>
      </c>
      <c r="K15" s="191" t="s">
        <v>204</v>
      </c>
      <c r="L15" s="34">
        <v>27002</v>
      </c>
      <c r="M15" s="34">
        <v>60051</v>
      </c>
      <c r="N15" s="34">
        <v>60051</v>
      </c>
      <c r="O15" s="34">
        <v>40588</v>
      </c>
      <c r="P15" s="200">
        <f>+O15/N15*100</f>
        <v>67.58921583320844</v>
      </c>
      <c r="Q15" s="242"/>
      <c r="R15" s="243"/>
      <c r="S15" s="140"/>
    </row>
    <row r="16" spans="1:19" ht="41.25" customHeight="1">
      <c r="A16" s="141" t="s">
        <v>208</v>
      </c>
      <c r="B16" s="242" t="s">
        <v>207</v>
      </c>
      <c r="C16" s="245"/>
      <c r="D16" s="245"/>
      <c r="E16" s="245"/>
      <c r="F16" s="245"/>
      <c r="G16" s="245"/>
      <c r="H16" s="245"/>
      <c r="I16" s="246"/>
      <c r="J16" s="13"/>
      <c r="K16" s="203" t="s">
        <v>182</v>
      </c>
      <c r="L16" s="201"/>
      <c r="M16" s="201"/>
      <c r="N16" s="201"/>
      <c r="O16" s="201"/>
      <c r="P16" s="200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154</v>
      </c>
      <c r="K17" s="147" t="s">
        <v>206</v>
      </c>
      <c r="L17" s="34">
        <v>7500</v>
      </c>
      <c r="M17" s="34">
        <v>6600</v>
      </c>
      <c r="N17" s="34">
        <v>6600</v>
      </c>
      <c r="O17" s="34">
        <v>4950</v>
      </c>
      <c r="P17" s="200">
        <f>+O17/N17*100</f>
        <v>75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78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218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86236</v>
      </c>
      <c r="M27" s="140">
        <f>+M17+M15+M13</f>
        <v>132496</v>
      </c>
      <c r="N27" s="140">
        <f>+N17+N15+N13</f>
        <v>132496</v>
      </c>
      <c r="O27" s="140">
        <f>+O17+O15+O13</f>
        <v>111383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7">
      <selection activeCell="N12" sqref="N12"/>
    </sheetView>
  </sheetViews>
  <sheetFormatPr defaultColWidth="9.140625" defaultRowHeight="12.75"/>
  <cols>
    <col min="1" max="1" width="9.00390625" style="0" customWidth="1"/>
    <col min="2" max="2" width="16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3.42187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215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82</v>
      </c>
      <c r="E6" s="26" t="s">
        <v>82</v>
      </c>
      <c r="F6" s="26" t="s">
        <v>170</v>
      </c>
      <c r="G6" s="26" t="s">
        <v>87</v>
      </c>
      <c r="H6" s="26" t="s">
        <v>174</v>
      </c>
      <c r="I6" s="26" t="s">
        <v>175</v>
      </c>
      <c r="J6" s="26" t="s">
        <v>176</v>
      </c>
      <c r="K6" s="20"/>
    </row>
    <row r="7" spans="1:11" ht="12.75">
      <c r="A7" s="21" t="s">
        <v>172</v>
      </c>
      <c r="B7" s="21" t="s">
        <v>81</v>
      </c>
      <c r="C7" s="21" t="s">
        <v>29</v>
      </c>
      <c r="D7" s="21" t="s">
        <v>83</v>
      </c>
      <c r="E7" s="21" t="s">
        <v>85</v>
      </c>
      <c r="F7" s="21" t="s">
        <v>31</v>
      </c>
      <c r="G7" s="21" t="s">
        <v>88</v>
      </c>
      <c r="H7" s="21" t="s">
        <v>91</v>
      </c>
      <c r="I7" s="21" t="s">
        <v>94</v>
      </c>
      <c r="J7" s="21" t="s">
        <v>177</v>
      </c>
      <c r="K7" s="21" t="s">
        <v>26</v>
      </c>
    </row>
    <row r="8" spans="1:11" ht="12.75" customHeight="1">
      <c r="A8" s="22" t="s">
        <v>171</v>
      </c>
      <c r="B8" s="22"/>
      <c r="C8" s="23" t="s">
        <v>30</v>
      </c>
      <c r="D8" s="23" t="s">
        <v>84</v>
      </c>
      <c r="E8" s="23" t="s">
        <v>84</v>
      </c>
      <c r="F8" s="23"/>
      <c r="G8" s="23" t="s">
        <v>214</v>
      </c>
      <c r="H8" s="23" t="s">
        <v>92</v>
      </c>
      <c r="I8" s="120" t="s">
        <v>220</v>
      </c>
      <c r="J8" s="120" t="s">
        <v>216</v>
      </c>
      <c r="K8" s="23"/>
    </row>
    <row r="9" spans="1:11" ht="12.75">
      <c r="A9" s="33" t="s">
        <v>160</v>
      </c>
      <c r="B9" s="33" t="s">
        <v>158</v>
      </c>
      <c r="C9" s="24">
        <v>1700</v>
      </c>
      <c r="D9" s="24">
        <v>2019</v>
      </c>
      <c r="E9" s="24">
        <v>2019</v>
      </c>
      <c r="F9" s="24">
        <v>0</v>
      </c>
      <c r="G9" s="24">
        <v>1700</v>
      </c>
      <c r="H9" s="24">
        <v>0</v>
      </c>
      <c r="I9" s="24">
        <v>0</v>
      </c>
      <c r="J9" s="24">
        <v>0</v>
      </c>
      <c r="K9" s="23"/>
    </row>
    <row r="10" spans="1:11" ht="12.75">
      <c r="A10" s="33" t="s">
        <v>161</v>
      </c>
      <c r="B10" s="33" t="s">
        <v>162</v>
      </c>
      <c r="C10" s="24">
        <v>0</v>
      </c>
      <c r="D10" s="24">
        <v>2019</v>
      </c>
      <c r="E10" s="24">
        <v>2019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159</v>
      </c>
      <c r="B11" s="33" t="s">
        <v>156</v>
      </c>
      <c r="C11" s="24">
        <v>700</v>
      </c>
      <c r="D11" s="24">
        <v>2019</v>
      </c>
      <c r="E11" s="24">
        <v>2019</v>
      </c>
      <c r="F11" s="24">
        <v>0</v>
      </c>
      <c r="G11" s="24">
        <v>700</v>
      </c>
      <c r="H11" s="24">
        <v>221</v>
      </c>
      <c r="I11" s="24">
        <v>221</v>
      </c>
      <c r="J11" s="24">
        <v>221</v>
      </c>
      <c r="K11" s="24"/>
    </row>
    <row r="12" spans="1:11" ht="12.75">
      <c r="A12" s="33" t="s">
        <v>167</v>
      </c>
      <c r="B12" s="33" t="s">
        <v>168</v>
      </c>
      <c r="C12" s="24">
        <v>600</v>
      </c>
      <c r="D12" s="24">
        <v>2019</v>
      </c>
      <c r="E12" s="24">
        <v>2019</v>
      </c>
      <c r="F12" s="24">
        <v>0</v>
      </c>
      <c r="G12" s="24">
        <v>600</v>
      </c>
      <c r="H12" s="24">
        <v>35</v>
      </c>
      <c r="I12" s="24">
        <v>35</v>
      </c>
      <c r="J12" s="24">
        <v>35</v>
      </c>
      <c r="K12" s="24"/>
    </row>
    <row r="13" spans="1:11" ht="12.75">
      <c r="A13" s="33" t="s">
        <v>209</v>
      </c>
      <c r="B13" s="33" t="s">
        <v>219</v>
      </c>
      <c r="C13" s="24">
        <v>5000</v>
      </c>
      <c r="D13" s="24">
        <v>2019</v>
      </c>
      <c r="E13" s="24">
        <v>2019</v>
      </c>
      <c r="F13" s="24">
        <v>0</v>
      </c>
      <c r="G13" s="24">
        <v>5000</v>
      </c>
      <c r="H13" s="24">
        <v>4440</v>
      </c>
      <c r="I13" s="24">
        <v>4440</v>
      </c>
      <c r="J13" s="24">
        <v>4440</v>
      </c>
      <c r="K13" s="24"/>
    </row>
    <row r="14" spans="1:11" ht="12.75">
      <c r="A14" s="34" t="s">
        <v>38</v>
      </c>
      <c r="B14" s="34"/>
      <c r="C14" s="34">
        <f>SUM(C9:C13)</f>
        <v>8000</v>
      </c>
      <c r="D14" s="34"/>
      <c r="E14" s="34"/>
      <c r="F14" s="34">
        <f>SUM(F9:F13)</f>
        <v>0</v>
      </c>
      <c r="G14" s="34">
        <f>SUM(G9:G13)</f>
        <v>8000</v>
      </c>
      <c r="H14" s="34">
        <f>SUM(H9:H13)</f>
        <v>4696</v>
      </c>
      <c r="I14" s="34">
        <f>SUM(I9:I13)</f>
        <v>4696</v>
      </c>
      <c r="J14" s="34">
        <f>SUM(J9:J13)</f>
        <v>4696</v>
      </c>
      <c r="K14" s="34"/>
    </row>
    <row r="15" ht="12.75">
      <c r="A15" t="s">
        <v>23</v>
      </c>
    </row>
    <row r="17" spans="1:11" ht="12.75">
      <c r="A17" s="1" t="s">
        <v>96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2" ht="12.75">
      <c r="A19" s="19"/>
      <c r="B19" s="19"/>
      <c r="C19" s="20" t="s">
        <v>32</v>
      </c>
      <c r="D19" s="20" t="s">
        <v>28</v>
      </c>
      <c r="E19" s="26" t="s">
        <v>82</v>
      </c>
      <c r="F19" s="26" t="s">
        <v>82</v>
      </c>
      <c r="G19" s="26" t="s">
        <v>86</v>
      </c>
      <c r="H19" s="26" t="s">
        <v>87</v>
      </c>
      <c r="I19" s="26" t="s">
        <v>93</v>
      </c>
      <c r="J19" s="26" t="s">
        <v>90</v>
      </c>
      <c r="K19" s="26" t="s">
        <v>90</v>
      </c>
      <c r="L19" s="20"/>
    </row>
    <row r="20" spans="1:12" ht="12.75">
      <c r="A20" s="21" t="s">
        <v>172</v>
      </c>
      <c r="B20" s="21" t="s">
        <v>81</v>
      </c>
      <c r="C20" s="21" t="s">
        <v>33</v>
      </c>
      <c r="D20" s="21" t="s">
        <v>29</v>
      </c>
      <c r="E20" s="21" t="s">
        <v>83</v>
      </c>
      <c r="F20" s="21" t="s">
        <v>85</v>
      </c>
      <c r="G20" s="21" t="s">
        <v>31</v>
      </c>
      <c r="H20" s="21" t="s">
        <v>88</v>
      </c>
      <c r="I20" s="21" t="s">
        <v>94</v>
      </c>
      <c r="J20" s="21" t="s">
        <v>91</v>
      </c>
      <c r="K20" s="21" t="s">
        <v>95</v>
      </c>
      <c r="L20" s="21" t="s">
        <v>26</v>
      </c>
    </row>
    <row r="21" spans="1:12" ht="24" customHeight="1">
      <c r="A21" s="22" t="s">
        <v>171</v>
      </c>
      <c r="B21" s="22"/>
      <c r="C21" s="23"/>
      <c r="D21" s="23" t="s">
        <v>30</v>
      </c>
      <c r="E21" s="23" t="s">
        <v>84</v>
      </c>
      <c r="F21" s="23" t="s">
        <v>84</v>
      </c>
      <c r="G21" s="23"/>
      <c r="H21" s="23" t="s">
        <v>89</v>
      </c>
      <c r="I21" s="23" t="s">
        <v>189</v>
      </c>
      <c r="J21" s="23" t="s">
        <v>92</v>
      </c>
      <c r="K21" s="23" t="s">
        <v>92</v>
      </c>
      <c r="L21" s="23"/>
    </row>
    <row r="22" spans="1:12" ht="12.75">
      <c r="A22" s="33"/>
      <c r="B22" s="3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3"/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4" t="s">
        <v>38</v>
      </c>
      <c r="B25" s="34"/>
      <c r="C25" s="34">
        <f>SUM(C22:C24)</f>
        <v>0</v>
      </c>
      <c r="D25" s="34">
        <f>SUM(D22:D24)</f>
        <v>0</v>
      </c>
      <c r="E25" s="34"/>
      <c r="F25" s="3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24"/>
    </row>
    <row r="29" spans="1:9" ht="12.75">
      <c r="A29" s="255" t="s">
        <v>20</v>
      </c>
      <c r="B29" s="13" t="s">
        <v>8</v>
      </c>
      <c r="C29" s="14" t="s">
        <v>36</v>
      </c>
      <c r="D29" s="15"/>
      <c r="E29" s="258" t="s">
        <v>78</v>
      </c>
      <c r="F29" s="14" t="s">
        <v>8</v>
      </c>
      <c r="G29" s="92" t="s">
        <v>36</v>
      </c>
      <c r="H29" s="93"/>
      <c r="I29" s="29"/>
    </row>
    <row r="30" spans="1:9" ht="18.75" customHeight="1">
      <c r="A30" s="256"/>
      <c r="B30" s="13" t="s">
        <v>21</v>
      </c>
      <c r="C30" s="14"/>
      <c r="D30" s="15"/>
      <c r="E30" s="231"/>
      <c r="F30" s="14" t="s">
        <v>21</v>
      </c>
      <c r="G30" s="92"/>
      <c r="H30" s="35"/>
      <c r="I30" s="29"/>
    </row>
    <row r="31" spans="1:9" ht="25.5" customHeight="1">
      <c r="A31" s="257"/>
      <c r="B31" s="13" t="s">
        <v>22</v>
      </c>
      <c r="C31" s="77" t="s">
        <v>218</v>
      </c>
      <c r="D31" s="17"/>
      <c r="E31" s="259"/>
      <c r="F31" s="14" t="s">
        <v>22</v>
      </c>
      <c r="G31" s="77" t="s">
        <v>218</v>
      </c>
      <c r="H31" s="17"/>
      <c r="I31" s="15" t="s">
        <v>23</v>
      </c>
    </row>
  </sheetData>
  <sheetProtection/>
  <mergeCells count="2">
    <mergeCell ref="A29:A31"/>
    <mergeCell ref="E29:E3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2019-09-23T10:14:28Z</cp:lastPrinted>
  <dcterms:created xsi:type="dcterms:W3CDTF">2006-01-12T07:01:41Z</dcterms:created>
  <dcterms:modified xsi:type="dcterms:W3CDTF">2019-09-27T10:23:37Z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